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95" windowHeight="7875" tabRatio="958" activeTab="0"/>
  </bookViews>
  <sheets>
    <sheet name="Enkel översitk" sheetId="3" r:id="rId1"/>
    <sheet name="Avancerad överiskt" sheetId="11" r:id="rId2"/>
    <sheet name="Beräkningar" sheetId="10" r:id="rId3"/>
  </sheets>
  <definedNames/>
  <calcPr calcId="125725"/>
  <extLst/>
</workbook>
</file>

<file path=xl/sharedStrings.xml><?xml version="1.0" encoding="utf-8"?>
<sst xmlns="http://schemas.openxmlformats.org/spreadsheetml/2006/main" count="76" uniqueCount="53">
  <si>
    <t>Antal ordianarie startande</t>
  </si>
  <si>
    <t>Antal efteranmälda</t>
  </si>
  <si>
    <t>Startavgift ordinarie</t>
  </si>
  <si>
    <t>Startavgift efteranmälan</t>
  </si>
  <si>
    <t>Totalt</t>
  </si>
  <si>
    <t>Intervall och procentsats</t>
  </si>
  <si>
    <t>Sex anmälningsavgiftsintervall med ökande procentsatser enligt nedan tabell.</t>
  </si>
  <si>
    <t xml:space="preserve">Anmälningsavgiftsintervall </t>
  </si>
  <si>
    <t>Procentsats som tas ut på anmälningsavgiften inom varje intervall</t>
  </si>
  <si>
    <t>Nivå 1</t>
  </si>
  <si>
    <t>0 – 2 500 kr</t>
  </si>
  <si>
    <t>Nivå 2</t>
  </si>
  <si>
    <t>2 500 – 5 000</t>
  </si>
  <si>
    <t>Nivå 3</t>
  </si>
  <si>
    <t>5 000- 50 000</t>
  </si>
  <si>
    <t>Nivå 4</t>
  </si>
  <si>
    <t>50 000 - 100 000</t>
  </si>
  <si>
    <t>Nivå 5</t>
  </si>
  <si>
    <t>100 000 – 200 000</t>
  </si>
  <si>
    <t>Nivå 6</t>
  </si>
  <si>
    <t>200 000 och över</t>
  </si>
  <si>
    <t>Summa anmälningsavgifter</t>
  </si>
  <si>
    <t>Anmälningsavgift</t>
  </si>
  <si>
    <t>Antal anmälda</t>
  </si>
  <si>
    <t>Summa</t>
  </si>
  <si>
    <t>Elitklasser</t>
  </si>
  <si>
    <t>Total avgift</t>
  </si>
  <si>
    <t>Elit</t>
  </si>
  <si>
    <t>Vuxen</t>
  </si>
  <si>
    <t>Ungdom</t>
  </si>
  <si>
    <t>Vuxna</t>
  </si>
  <si>
    <t>Beskattningsbara avgifter</t>
  </si>
  <si>
    <t>Totala startavgifter</t>
  </si>
  <si>
    <t>Arrangemangsavgift</t>
  </si>
  <si>
    <t>Beräkning av arrangemangsavgift 2019</t>
  </si>
  <si>
    <t>Närtävling</t>
  </si>
  <si>
    <t>Distriktstävling</t>
  </si>
  <si>
    <t>Nationell tävling</t>
  </si>
  <si>
    <t>- 40 kr</t>
  </si>
  <si>
    <t>- 80 kr</t>
  </si>
  <si>
    <t>- 120 kr</t>
  </si>
  <si>
    <t>- 60 kr</t>
  </si>
  <si>
    <t>- 160 kr</t>
  </si>
  <si>
    <t>65 - 80 kr</t>
  </si>
  <si>
    <t>110 - -150 kr</t>
  </si>
  <si>
    <t>170 - 200 kr</t>
  </si>
  <si>
    <t>Arrangemangsavgift till SOFT</t>
  </si>
  <si>
    <t>Anmälningsavgifter beslutade på förbundsmötet 2018</t>
  </si>
  <si>
    <t xml:space="preserve">Tillägsavgift </t>
  </si>
  <si>
    <t>Kvar till arrangör</t>
  </si>
  <si>
    <t>Fördelning arrangemangsavgift</t>
  </si>
  <si>
    <t>Distriktsförbund, 48 %</t>
  </si>
  <si>
    <t>SOFT, 52 %</t>
  </si>
</sst>
</file>

<file path=xl/styles.xml><?xml version="1.0" encoding="utf-8"?>
<styleSheet xmlns="http://schemas.openxmlformats.org/spreadsheetml/2006/main">
  <numFmts count="2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9" fontId="0" fillId="0" borderId="0" xfId="0" applyNumberFormat="1"/>
    <xf numFmtId="0" fontId="0" fillId="0" borderId="0" xfId="0" quotePrefix="1"/>
    <xf numFmtId="0" fontId="3" fillId="0" borderId="0" xfId="0" applyFont="1" applyAlignment="1">
      <alignment horizontal="right"/>
    </xf>
    <xf numFmtId="44" fontId="0" fillId="0" borderId="0" xfId="20" applyFont="1"/>
    <xf numFmtId="44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44" fontId="0" fillId="2" borderId="0" xfId="20" applyNumberFormat="1" applyFont="1" applyFill="1" applyBorder="1"/>
    <xf numFmtId="44" fontId="0" fillId="2" borderId="0" xfId="20" applyFont="1" applyFill="1" applyBorder="1"/>
    <xf numFmtId="44" fontId="0" fillId="2" borderId="0" xfId="0" applyNumberForma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44" fontId="0" fillId="3" borderId="6" xfId="20" applyNumberFormat="1" applyFont="1" applyFill="1" applyBorder="1"/>
    <xf numFmtId="44" fontId="0" fillId="3" borderId="7" xfId="20" applyNumberFormat="1" applyFont="1" applyFill="1" applyBorder="1"/>
    <xf numFmtId="44" fontId="0" fillId="3" borderId="8" xfId="20" applyNumberFormat="1" applyFont="1" applyFill="1" applyBorder="1"/>
    <xf numFmtId="44" fontId="3" fillId="2" borderId="0" xfId="0" applyNumberFormat="1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13" xfId="0" applyNumberFormat="1" applyBorder="1" applyAlignment="1" quotePrefix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4" fontId="0" fillId="3" borderId="17" xfId="20" applyNumberFormat="1" applyFont="1" applyFill="1" applyBorder="1"/>
    <xf numFmtId="44" fontId="0" fillId="3" borderId="18" xfId="20" applyNumberFormat="1" applyFont="1" applyFill="1" applyBorder="1"/>
    <xf numFmtId="44" fontId="0" fillId="3" borderId="19" xfId="20" applyNumberFormat="1" applyFont="1" applyFill="1" applyBorder="1"/>
    <xf numFmtId="164" fontId="0" fillId="2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123825</xdr:rowOff>
    </xdr:from>
    <xdr:to>
      <xdr:col>6</xdr:col>
      <xdr:colOff>38100</xdr:colOff>
      <xdr:row>6</xdr:row>
      <xdr:rowOff>114300</xdr:rowOff>
    </xdr:to>
    <xdr:sp macro="" textlink="">
      <xdr:nvSpPr>
        <xdr:cNvPr id="2" name="Oval 1"/>
        <xdr:cNvSpPr/>
      </xdr:nvSpPr>
      <xdr:spPr>
        <a:xfrm>
          <a:off x="4810125" y="942975"/>
          <a:ext cx="752475" cy="381000"/>
        </a:xfrm>
        <a:prstGeom prst="wedgeEllipseCallout">
          <a:avLst>
            <a:gd name="adj1" fmla="val -109559"/>
            <a:gd name="adj2" fmla="val 641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+50%</a:t>
          </a:r>
        </a:p>
      </xdr:txBody>
    </xdr:sp>
    <xdr:clientData/>
  </xdr:twoCellAnchor>
  <xdr:twoCellAnchor>
    <xdr:from>
      <xdr:col>5</xdr:col>
      <xdr:colOff>180975</xdr:colOff>
      <xdr:row>0</xdr:row>
      <xdr:rowOff>66675</xdr:rowOff>
    </xdr:from>
    <xdr:to>
      <xdr:col>8</xdr:col>
      <xdr:colOff>161925</xdr:colOff>
      <xdr:row>3</xdr:row>
      <xdr:rowOff>76200</xdr:rowOff>
    </xdr:to>
    <xdr:sp macro="" textlink="">
      <xdr:nvSpPr>
        <xdr:cNvPr id="4" name="Oval 3"/>
        <xdr:cNvSpPr/>
      </xdr:nvSpPr>
      <xdr:spPr>
        <a:xfrm>
          <a:off x="5095875" y="66675"/>
          <a:ext cx="1809750" cy="638175"/>
        </a:xfrm>
        <a:prstGeom prst="wedgeEllipseCallout">
          <a:avLst>
            <a:gd name="adj1" fmla="val -90017"/>
            <a:gd name="adj2" fmla="val 38396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Ändra</a:t>
          </a:r>
          <a:r>
            <a:rPr lang="sv-SE" sz="1100" baseline="0"/>
            <a:t> dessa värden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6</xdr:row>
      <xdr:rowOff>114300</xdr:rowOff>
    </xdr:from>
    <xdr:to>
      <xdr:col>7</xdr:col>
      <xdr:colOff>276225</xdr:colOff>
      <xdr:row>8</xdr:row>
      <xdr:rowOff>104775</xdr:rowOff>
    </xdr:to>
    <xdr:sp macro="" textlink="">
      <xdr:nvSpPr>
        <xdr:cNvPr id="2" name="Oval 1"/>
        <xdr:cNvSpPr/>
      </xdr:nvSpPr>
      <xdr:spPr>
        <a:xfrm>
          <a:off x="5657850" y="1314450"/>
          <a:ext cx="752475" cy="381000"/>
        </a:xfrm>
        <a:prstGeom prst="wedgeEllipseCallout">
          <a:avLst>
            <a:gd name="adj1" fmla="val -219686"/>
            <a:gd name="adj2" fmla="val -101924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+50%</a:t>
          </a:r>
        </a:p>
      </xdr:txBody>
    </xdr:sp>
    <xdr:clientData/>
  </xdr:twoCellAnchor>
  <xdr:twoCellAnchor>
    <xdr:from>
      <xdr:col>5</xdr:col>
      <xdr:colOff>180975</xdr:colOff>
      <xdr:row>0</xdr:row>
      <xdr:rowOff>66675</xdr:rowOff>
    </xdr:from>
    <xdr:to>
      <xdr:col>8</xdr:col>
      <xdr:colOff>161925</xdr:colOff>
      <xdr:row>3</xdr:row>
      <xdr:rowOff>76200</xdr:rowOff>
    </xdr:to>
    <xdr:sp macro="" textlink="">
      <xdr:nvSpPr>
        <xdr:cNvPr id="3" name="Oval 2"/>
        <xdr:cNvSpPr/>
      </xdr:nvSpPr>
      <xdr:spPr>
        <a:xfrm>
          <a:off x="5095875" y="66675"/>
          <a:ext cx="1809750" cy="628650"/>
        </a:xfrm>
        <a:prstGeom prst="wedgeEllipseCallout">
          <a:avLst>
            <a:gd name="adj1" fmla="val -90017"/>
            <a:gd name="adj2" fmla="val 38396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Värden hämtas från enkel översikt</a:t>
          </a:r>
        </a:p>
      </xdr:txBody>
    </xdr:sp>
    <xdr:clientData/>
  </xdr:twoCellAnchor>
  <xdr:twoCellAnchor>
    <xdr:from>
      <xdr:col>5</xdr:col>
      <xdr:colOff>200025</xdr:colOff>
      <xdr:row>2</xdr:row>
      <xdr:rowOff>152400</xdr:rowOff>
    </xdr:from>
    <xdr:to>
      <xdr:col>8</xdr:col>
      <xdr:colOff>581025</xdr:colOff>
      <xdr:row>6</xdr:row>
      <xdr:rowOff>38100</xdr:rowOff>
    </xdr:to>
    <xdr:sp macro="" textlink="">
      <xdr:nvSpPr>
        <xdr:cNvPr id="5" name="Oval 4"/>
        <xdr:cNvSpPr/>
      </xdr:nvSpPr>
      <xdr:spPr>
        <a:xfrm>
          <a:off x="5114925" y="581025"/>
          <a:ext cx="2209800" cy="657225"/>
        </a:xfrm>
        <a:prstGeom prst="wedgeEllipseCallout">
          <a:avLst>
            <a:gd name="adj1" fmla="val -84413"/>
            <a:gd name="adj2" fmla="val 1465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Avgiften baseras bara på</a:t>
          </a:r>
          <a:r>
            <a:rPr lang="sv-SE" sz="1100" baseline="0"/>
            <a:t> denna grundavgift</a:t>
          </a:r>
          <a:endParaRPr lang="sv-SE" sz="1100"/>
        </a:p>
      </xdr:txBody>
    </xdr:sp>
    <xdr:clientData/>
  </xdr:twoCellAnchor>
  <xdr:twoCellAnchor>
    <xdr:from>
      <xdr:col>5</xdr:col>
      <xdr:colOff>209550</xdr:colOff>
      <xdr:row>8</xdr:row>
      <xdr:rowOff>171450</xdr:rowOff>
    </xdr:from>
    <xdr:to>
      <xdr:col>8</xdr:col>
      <xdr:colOff>590550</xdr:colOff>
      <xdr:row>12</xdr:row>
      <xdr:rowOff>66675</xdr:rowOff>
    </xdr:to>
    <xdr:sp macro="" textlink="">
      <xdr:nvSpPr>
        <xdr:cNvPr id="6" name="Oval 5"/>
        <xdr:cNvSpPr/>
      </xdr:nvSpPr>
      <xdr:spPr>
        <a:xfrm>
          <a:off x="5124450" y="1762125"/>
          <a:ext cx="2209800" cy="657225"/>
        </a:xfrm>
        <a:prstGeom prst="wedgeEllipseCallout">
          <a:avLst>
            <a:gd name="adj1" fmla="val -84413"/>
            <a:gd name="adj2" fmla="val -118825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Tilläggsavgift för SM och Swedish League</a:t>
          </a:r>
        </a:p>
      </xdr:txBody>
    </xdr:sp>
    <xdr:clientData/>
  </xdr:twoCellAnchor>
  <xdr:twoCellAnchor>
    <xdr:from>
      <xdr:col>4</xdr:col>
      <xdr:colOff>342900</xdr:colOff>
      <xdr:row>17</xdr:row>
      <xdr:rowOff>19050</xdr:rowOff>
    </xdr:from>
    <xdr:to>
      <xdr:col>8</xdr:col>
      <xdr:colOff>514350</xdr:colOff>
      <xdr:row>20</xdr:row>
      <xdr:rowOff>114300</xdr:rowOff>
    </xdr:to>
    <xdr:sp macro="" textlink="">
      <xdr:nvSpPr>
        <xdr:cNvPr id="7" name="Oval 6"/>
        <xdr:cNvSpPr/>
      </xdr:nvSpPr>
      <xdr:spPr>
        <a:xfrm>
          <a:off x="4648200" y="3324225"/>
          <a:ext cx="2609850" cy="666750"/>
        </a:xfrm>
        <a:prstGeom prst="wedgeEllipseCallout">
          <a:avLst>
            <a:gd name="adj1" fmla="val -129490"/>
            <a:gd name="adj2" fmla="val -9005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Utbetalning till distriktsförbund förs av SOFT</a:t>
          </a:r>
        </a:p>
      </xdr:txBody>
    </xdr:sp>
    <xdr:clientData/>
  </xdr:twoCellAnchor>
  <xdr:twoCellAnchor>
    <xdr:from>
      <xdr:col>4</xdr:col>
      <xdr:colOff>552450</xdr:colOff>
      <xdr:row>13</xdr:row>
      <xdr:rowOff>28575</xdr:rowOff>
    </xdr:from>
    <xdr:to>
      <xdr:col>8</xdr:col>
      <xdr:colOff>323850</xdr:colOff>
      <xdr:row>16</xdr:row>
      <xdr:rowOff>114300</xdr:rowOff>
    </xdr:to>
    <xdr:sp macro="" textlink="">
      <xdr:nvSpPr>
        <xdr:cNvPr id="8" name="Oval 7"/>
        <xdr:cNvSpPr/>
      </xdr:nvSpPr>
      <xdr:spPr>
        <a:xfrm>
          <a:off x="4857750" y="2571750"/>
          <a:ext cx="2209800" cy="657225"/>
        </a:xfrm>
        <a:prstGeom prst="wedgeEllipseCallout">
          <a:avLst>
            <a:gd name="adj1" fmla="val -154672"/>
            <a:gd name="adj2" fmla="val -37665"/>
          </a:avLst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100"/>
            <a:t>Hela avgiften betalas till SOFT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0</xdr:rowOff>
    </xdr:from>
    <xdr:to>
      <xdr:col>8</xdr:col>
      <xdr:colOff>200025</xdr:colOff>
      <xdr:row>11</xdr:row>
      <xdr:rowOff>180975</xdr:rowOff>
    </xdr:to>
    <xdr:sp macro="" textlink="">
      <xdr:nvSpPr>
        <xdr:cNvPr id="2" name="Plakett 1"/>
        <xdr:cNvSpPr/>
      </xdr:nvSpPr>
      <xdr:spPr>
        <a:xfrm>
          <a:off x="5143500" y="1381125"/>
          <a:ext cx="2952750" cy="942975"/>
        </a:xfrm>
        <a:prstGeom prst="plaque">
          <a:avLst/>
        </a:prstGeom>
        <a:solidFill>
          <a:srgbClr val="568ED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sv-SE" sz="1200" b="1"/>
            <a:t>Ändra</a:t>
          </a:r>
          <a:r>
            <a:rPr lang="sv-SE" sz="1200" b="1" baseline="0"/>
            <a:t> inget på den här sidan, den används bara för beräkning av arrangemangsavgiften.</a:t>
          </a:r>
          <a:endParaRPr lang="sv-S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21"/>
  <sheetViews>
    <sheetView showGridLines="0" tabSelected="1" workbookViewId="0" topLeftCell="A1">
      <selection activeCell="B24" sqref="B24"/>
    </sheetView>
  </sheetViews>
  <sheetFormatPr defaultColWidth="9.140625" defaultRowHeight="15"/>
  <cols>
    <col min="1" max="1" width="24.57421875" style="0" bestFit="1" customWidth="1"/>
    <col min="2" max="3" width="13.7109375" style="0" bestFit="1" customWidth="1"/>
    <col min="4" max="4" width="12.57421875" style="0" bestFit="1" customWidth="1"/>
  </cols>
  <sheetData>
    <row r="1" spans="1:9" ht="18.75">
      <c r="A1" s="10" t="s">
        <v>34</v>
      </c>
      <c r="B1" s="11"/>
      <c r="C1" s="11"/>
      <c r="D1" s="11"/>
      <c r="E1" s="11"/>
      <c r="F1" s="11"/>
      <c r="G1" s="11"/>
      <c r="H1" s="11"/>
      <c r="I1" s="11"/>
    </row>
    <row r="2" spans="1:9" ht="15.75" thickBot="1">
      <c r="A2" s="11"/>
      <c r="B2" s="12" t="s">
        <v>27</v>
      </c>
      <c r="C2" s="12" t="s">
        <v>28</v>
      </c>
      <c r="D2" s="12" t="s">
        <v>29</v>
      </c>
      <c r="E2" s="11"/>
      <c r="F2" s="11"/>
      <c r="G2" s="11"/>
      <c r="H2" s="11"/>
      <c r="I2" s="11"/>
    </row>
    <row r="3" spans="1:9" ht="15">
      <c r="A3" s="11" t="s">
        <v>0</v>
      </c>
      <c r="B3" s="16">
        <v>100</v>
      </c>
      <c r="C3" s="17">
        <v>350</v>
      </c>
      <c r="D3" s="18">
        <v>250</v>
      </c>
      <c r="E3" s="11"/>
      <c r="F3" s="11"/>
      <c r="G3" s="11"/>
      <c r="H3" s="11"/>
      <c r="I3" s="11"/>
    </row>
    <row r="4" spans="1:9" ht="15">
      <c r="A4" s="11" t="s">
        <v>1</v>
      </c>
      <c r="B4" s="19">
        <v>25</v>
      </c>
      <c r="C4" s="20">
        <v>100</v>
      </c>
      <c r="D4" s="21">
        <v>50</v>
      </c>
      <c r="E4" s="11"/>
      <c r="F4" s="11"/>
      <c r="G4" s="11"/>
      <c r="H4" s="11"/>
      <c r="I4" s="11"/>
    </row>
    <row r="5" spans="1:9" ht="15.75" thickBot="1">
      <c r="A5" s="11" t="s">
        <v>2</v>
      </c>
      <c r="B5" s="22">
        <v>170</v>
      </c>
      <c r="C5" s="23">
        <v>110</v>
      </c>
      <c r="D5" s="24">
        <v>65</v>
      </c>
      <c r="E5" s="11"/>
      <c r="F5" s="11"/>
      <c r="G5" s="11"/>
      <c r="H5" s="11"/>
      <c r="I5" s="11"/>
    </row>
    <row r="6" spans="1:9" ht="15">
      <c r="A6" s="11" t="s">
        <v>3</v>
      </c>
      <c r="B6" s="13">
        <f>B5*1.5</f>
        <v>255</v>
      </c>
      <c r="C6" s="13">
        <f>C5*1.5</f>
        <v>165</v>
      </c>
      <c r="D6" s="13">
        <f>D5*1.5</f>
        <v>97.5</v>
      </c>
      <c r="E6" s="11"/>
      <c r="F6" s="11"/>
      <c r="G6" s="11"/>
      <c r="H6" s="11"/>
      <c r="I6" s="11"/>
    </row>
    <row r="7" spans="1:9" ht="15">
      <c r="A7" s="11"/>
      <c r="B7" s="12"/>
      <c r="C7" s="12"/>
      <c r="D7" s="12"/>
      <c r="E7" s="11"/>
      <c r="F7" s="11"/>
      <c r="G7" s="11"/>
      <c r="H7" s="11"/>
      <c r="I7" s="11"/>
    </row>
    <row r="8" spans="1:9" ht="15">
      <c r="A8" s="11" t="s">
        <v>4</v>
      </c>
      <c r="B8" s="14">
        <f>B3*B5+B4*B6</f>
        <v>23375</v>
      </c>
      <c r="C8" s="14">
        <f>C3*C5+C4*C6</f>
        <v>55000</v>
      </c>
      <c r="D8" s="14">
        <f>D3*D5+D4*D6</f>
        <v>21125</v>
      </c>
      <c r="E8" s="11"/>
      <c r="F8" s="11"/>
      <c r="G8" s="11"/>
      <c r="H8" s="11"/>
      <c r="I8" s="11"/>
    </row>
    <row r="9" spans="1:9" ht="15">
      <c r="A9" s="11"/>
      <c r="B9" s="11"/>
      <c r="C9" s="11"/>
      <c r="D9" s="11"/>
      <c r="E9" s="11"/>
      <c r="F9" s="11"/>
      <c r="G9" s="11"/>
      <c r="H9" s="11"/>
      <c r="I9" s="11"/>
    </row>
    <row r="10" spans="1:9" ht="15">
      <c r="A10" s="11" t="s">
        <v>32</v>
      </c>
      <c r="B10" s="15">
        <f>SUM(B8:D8)</f>
        <v>99500</v>
      </c>
      <c r="C10" s="11"/>
      <c r="D10" s="11"/>
      <c r="E10" s="11"/>
      <c r="F10" s="11"/>
      <c r="G10" s="11"/>
      <c r="H10" s="11"/>
      <c r="I10" s="11"/>
    </row>
    <row r="11" spans="1:9" ht="15">
      <c r="A11" s="11" t="s">
        <v>31</v>
      </c>
      <c r="B11" s="15">
        <f>(B3+B4)*B5+(C3+C4)*C5+(D3+D4)*D5</f>
        <v>90250</v>
      </c>
      <c r="C11" s="11"/>
      <c r="D11" s="11"/>
      <c r="E11" s="11"/>
      <c r="F11" s="11"/>
      <c r="G11" s="11"/>
      <c r="H11" s="11"/>
      <c r="I11" s="11"/>
    </row>
    <row r="12" spans="1:9" ht="15">
      <c r="A12" s="11" t="s">
        <v>33</v>
      </c>
      <c r="B12" s="25">
        <f>Beräkningar!C31</f>
        <v>24335</v>
      </c>
      <c r="C12" s="11"/>
      <c r="D12" s="11"/>
      <c r="E12" s="11"/>
      <c r="F12" s="11"/>
      <c r="G12" s="11"/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7" spans="1:4" ht="15">
      <c r="A17" s="26" t="s">
        <v>47</v>
      </c>
      <c r="B17" s="27"/>
      <c r="C17" s="27"/>
      <c r="D17" s="28"/>
    </row>
    <row r="18" spans="1:4" ht="15">
      <c r="A18" s="29"/>
      <c r="B18" s="30" t="s">
        <v>29</v>
      </c>
      <c r="C18" s="30" t="s">
        <v>28</v>
      </c>
      <c r="D18" s="31" t="s">
        <v>27</v>
      </c>
    </row>
    <row r="19" spans="1:4" ht="15">
      <c r="A19" s="29" t="s">
        <v>35</v>
      </c>
      <c r="B19" s="32" t="s">
        <v>38</v>
      </c>
      <c r="C19" s="32" t="s">
        <v>39</v>
      </c>
      <c r="D19" s="31"/>
    </row>
    <row r="20" spans="1:4" ht="15">
      <c r="A20" s="29" t="s">
        <v>36</v>
      </c>
      <c r="B20" s="32" t="s">
        <v>41</v>
      </c>
      <c r="C20" s="32" t="s">
        <v>40</v>
      </c>
      <c r="D20" s="33" t="s">
        <v>42</v>
      </c>
    </row>
    <row r="21" spans="1:4" ht="15">
      <c r="A21" s="34" t="s">
        <v>37</v>
      </c>
      <c r="B21" s="35" t="s">
        <v>43</v>
      </c>
      <c r="C21" s="35" t="s">
        <v>44</v>
      </c>
      <c r="D21" s="36" t="s">
        <v>45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19:C20 D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21"/>
  <sheetViews>
    <sheetView showGridLines="0" workbookViewId="0" topLeftCell="A1">
      <selection activeCell="B33" sqref="B33"/>
    </sheetView>
  </sheetViews>
  <sheetFormatPr defaultColWidth="9.140625" defaultRowHeight="15"/>
  <cols>
    <col min="1" max="1" width="24.57421875" style="0" bestFit="1" customWidth="1"/>
    <col min="2" max="3" width="13.7109375" style="0" bestFit="1" customWidth="1"/>
    <col min="4" max="4" width="12.57421875" style="0" bestFit="1" customWidth="1"/>
  </cols>
  <sheetData>
    <row r="1" spans="1:9" ht="18.75">
      <c r="A1" s="10" t="s">
        <v>34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1"/>
      <c r="B2" s="12" t="s">
        <v>27</v>
      </c>
      <c r="C2" s="12" t="s">
        <v>28</v>
      </c>
      <c r="D2" s="12" t="s">
        <v>29</v>
      </c>
      <c r="E2" s="11"/>
      <c r="F2" s="11"/>
      <c r="G2" s="11"/>
      <c r="H2" s="11"/>
      <c r="I2" s="11"/>
    </row>
    <row r="3" spans="1:9" ht="15">
      <c r="A3" s="11" t="s">
        <v>0</v>
      </c>
      <c r="B3" s="11">
        <f>'Enkel översitk'!B3</f>
        <v>100</v>
      </c>
      <c r="C3" s="11">
        <f>'Enkel översitk'!C3</f>
        <v>350</v>
      </c>
      <c r="D3" s="11">
        <f>'Enkel översitk'!D3</f>
        <v>250</v>
      </c>
      <c r="E3" s="11"/>
      <c r="F3" s="11"/>
      <c r="G3" s="11"/>
      <c r="H3" s="11"/>
      <c r="I3" s="11"/>
    </row>
    <row r="4" spans="1:9" ht="15">
      <c r="A4" s="11" t="s">
        <v>1</v>
      </c>
      <c r="B4" s="11">
        <f>'Enkel översitk'!B4</f>
        <v>25</v>
      </c>
      <c r="C4" s="11">
        <f>'Enkel översitk'!C4</f>
        <v>100</v>
      </c>
      <c r="D4" s="11">
        <f>'Enkel översitk'!D4</f>
        <v>50</v>
      </c>
      <c r="E4" s="11"/>
      <c r="F4" s="11"/>
      <c r="G4" s="11"/>
      <c r="H4" s="11"/>
      <c r="I4" s="11"/>
    </row>
    <row r="5" spans="1:9" ht="15">
      <c r="A5" s="11" t="s">
        <v>2</v>
      </c>
      <c r="B5" s="40">
        <f>'Enkel översitk'!B5</f>
        <v>170</v>
      </c>
      <c r="C5" s="40">
        <f>'Enkel översitk'!C5</f>
        <v>110</v>
      </c>
      <c r="D5" s="40">
        <f>'Enkel översitk'!D5</f>
        <v>65</v>
      </c>
      <c r="E5" s="11"/>
      <c r="F5" s="11"/>
      <c r="G5" s="11"/>
      <c r="H5" s="11"/>
      <c r="I5" s="11"/>
    </row>
    <row r="6" spans="1:9" ht="15.75" thickBot="1">
      <c r="A6" s="11" t="s">
        <v>3</v>
      </c>
      <c r="B6" s="13">
        <f>B5*1.5</f>
        <v>255</v>
      </c>
      <c r="C6" s="13">
        <f>C5*1.5</f>
        <v>165</v>
      </c>
      <c r="D6" s="13">
        <f>D5*1.5</f>
        <v>97.5</v>
      </c>
      <c r="E6" s="11"/>
      <c r="F6" s="11"/>
      <c r="G6" s="11"/>
      <c r="H6" s="11"/>
      <c r="I6" s="11"/>
    </row>
    <row r="7" spans="1:9" ht="15.75" thickBot="1">
      <c r="A7" s="11" t="s">
        <v>48</v>
      </c>
      <c r="B7" s="37">
        <v>50</v>
      </c>
      <c r="C7" s="38">
        <v>0</v>
      </c>
      <c r="D7" s="39">
        <v>0</v>
      </c>
      <c r="E7" s="11"/>
      <c r="F7" s="11"/>
      <c r="G7" s="11"/>
      <c r="H7" s="11"/>
      <c r="I7" s="11"/>
    </row>
    <row r="8" spans="1:9" ht="15">
      <c r="A8" s="11"/>
      <c r="B8" s="13"/>
      <c r="C8" s="13"/>
      <c r="D8" s="13"/>
      <c r="E8" s="11"/>
      <c r="F8" s="11"/>
      <c r="G8" s="11"/>
      <c r="H8" s="11"/>
      <c r="I8" s="11"/>
    </row>
    <row r="9" spans="1:9" ht="15">
      <c r="A9" s="11"/>
      <c r="B9" s="12"/>
      <c r="C9" s="12"/>
      <c r="D9" s="12"/>
      <c r="E9" s="11"/>
      <c r="F9" s="11"/>
      <c r="G9" s="11"/>
      <c r="H9" s="11"/>
      <c r="I9" s="11"/>
    </row>
    <row r="10" spans="1:9" ht="15">
      <c r="A10" s="11" t="s">
        <v>4</v>
      </c>
      <c r="B10" s="14">
        <f>B3*B5+B4*B6+(B3+B4)*B7</f>
        <v>29625</v>
      </c>
      <c r="C10" s="14">
        <f aca="true" t="shared" si="0" ref="C10:D10">C3*C5+C4*C6+(C3+C4)*C7</f>
        <v>55000</v>
      </c>
      <c r="D10" s="14">
        <f t="shared" si="0"/>
        <v>21125</v>
      </c>
      <c r="E10" s="11"/>
      <c r="F10" s="11"/>
      <c r="G10" s="11"/>
      <c r="H10" s="11"/>
      <c r="I10" s="11"/>
    </row>
    <row r="11" spans="1:9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11" t="s">
        <v>32</v>
      </c>
      <c r="B12" s="15">
        <f>SUM(B10:D10)</f>
        <v>105750</v>
      </c>
      <c r="C12" s="11"/>
      <c r="D12" s="11"/>
      <c r="E12" s="11"/>
      <c r="F12" s="11"/>
      <c r="G12" s="11"/>
      <c r="H12" s="11"/>
      <c r="I12" s="11"/>
    </row>
    <row r="13" spans="1:9" ht="15">
      <c r="A13" s="11" t="s">
        <v>31</v>
      </c>
      <c r="B13" s="15">
        <f>(B3+B4)*B5+(C3+C4)*C5+(D3+D4)*D5</f>
        <v>90250</v>
      </c>
      <c r="C13" s="11"/>
      <c r="D13" s="11"/>
      <c r="E13" s="11"/>
      <c r="F13" s="11"/>
      <c r="G13" s="11"/>
      <c r="H13" s="11"/>
      <c r="I13" s="11"/>
    </row>
    <row r="14" spans="1:9" ht="15">
      <c r="A14" s="11" t="s">
        <v>33</v>
      </c>
      <c r="B14" s="25">
        <f>Beräkningar!C31</f>
        <v>24335</v>
      </c>
      <c r="C14" s="11"/>
      <c r="D14" s="11"/>
      <c r="E14" s="11"/>
      <c r="F14" s="11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 t="s">
        <v>49</v>
      </c>
      <c r="B16" s="15">
        <f>B12-B14</f>
        <v>81415</v>
      </c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 t="s">
        <v>50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51</v>
      </c>
      <c r="B19" s="15">
        <f>B14*0.48</f>
        <v>11680.8</v>
      </c>
      <c r="C19" s="11"/>
      <c r="D19" s="11"/>
      <c r="E19" s="11"/>
      <c r="F19" s="11"/>
      <c r="G19" s="11"/>
      <c r="H19" s="11"/>
      <c r="I19" s="11"/>
    </row>
    <row r="20" spans="1:9" ht="15">
      <c r="A20" s="11" t="s">
        <v>52</v>
      </c>
      <c r="B20" s="15">
        <f>B14*0.52</f>
        <v>12654.2</v>
      </c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31"/>
  <sheetViews>
    <sheetView workbookViewId="0" topLeftCell="A1"/>
  </sheetViews>
  <sheetFormatPr defaultColWidth="9.140625" defaultRowHeight="15"/>
  <cols>
    <col min="1" max="1" width="21.140625" style="0" bestFit="1" customWidth="1"/>
    <col min="2" max="2" width="25.7109375" style="0" customWidth="1"/>
    <col min="3" max="3" width="16.7109375" style="0" customWidth="1"/>
    <col min="4" max="4" width="13.421875" style="0" customWidth="1"/>
    <col min="5" max="5" width="14.00390625" style="0" customWidth="1"/>
  </cols>
  <sheetData>
    <row r="1" ht="18.75">
      <c r="A1" s="1" t="s">
        <v>46</v>
      </c>
    </row>
    <row r="3" ht="15">
      <c r="B3" s="2" t="s">
        <v>5</v>
      </c>
    </row>
    <row r="4" ht="15">
      <c r="B4" t="s">
        <v>6</v>
      </c>
    </row>
    <row r="6" spans="2:3" ht="15">
      <c r="B6" s="3" t="s">
        <v>7</v>
      </c>
      <c r="C6" s="9" t="s">
        <v>8</v>
      </c>
    </row>
    <row r="8" spans="1:3" ht="15">
      <c r="A8" t="s">
        <v>9</v>
      </c>
      <c r="B8" t="s">
        <v>10</v>
      </c>
      <c r="C8" s="4">
        <v>0</v>
      </c>
    </row>
    <row r="9" spans="1:3" ht="15">
      <c r="A9" t="s">
        <v>11</v>
      </c>
      <c r="B9" t="s">
        <v>12</v>
      </c>
      <c r="C9" s="4">
        <v>0.12</v>
      </c>
    </row>
    <row r="10" spans="1:3" ht="15">
      <c r="A10" t="s">
        <v>13</v>
      </c>
      <c r="B10" t="s">
        <v>14</v>
      </c>
      <c r="C10" s="4">
        <v>0.23</v>
      </c>
    </row>
    <row r="11" spans="1:3" ht="15">
      <c r="A11" t="s">
        <v>15</v>
      </c>
      <c r="B11" t="s">
        <v>16</v>
      </c>
      <c r="C11" s="4">
        <v>0.34</v>
      </c>
    </row>
    <row r="12" spans="1:3" ht="15">
      <c r="A12" t="s">
        <v>17</v>
      </c>
      <c r="B12" t="s">
        <v>18</v>
      </c>
      <c r="C12" s="4">
        <v>0.41</v>
      </c>
    </row>
    <row r="13" spans="1:3" ht="15">
      <c r="A13" t="s">
        <v>19</v>
      </c>
      <c r="B13" t="s">
        <v>20</v>
      </c>
      <c r="C13" s="4">
        <v>0.47</v>
      </c>
    </row>
    <row r="14" ht="15">
      <c r="B14" s="5"/>
    </row>
    <row r="16" ht="15">
      <c r="B16" s="2" t="s">
        <v>21</v>
      </c>
    </row>
    <row r="17" spans="3:5" ht="15">
      <c r="C17" t="s">
        <v>22</v>
      </c>
      <c r="D17" t="s">
        <v>23</v>
      </c>
      <c r="E17" t="s">
        <v>24</v>
      </c>
    </row>
    <row r="18" spans="2:5" ht="15">
      <c r="B18" t="s">
        <v>25</v>
      </c>
      <c r="C18">
        <f>'Enkel översitk'!B5</f>
        <v>170</v>
      </c>
      <c r="D18">
        <f>'Enkel översitk'!B3+'Enkel översitk'!B4</f>
        <v>125</v>
      </c>
      <c r="E18">
        <f>C18*D18</f>
        <v>21250</v>
      </c>
    </row>
    <row r="19" spans="2:5" ht="15">
      <c r="B19" t="s">
        <v>30</v>
      </c>
      <c r="C19">
        <f>'Enkel översitk'!C5</f>
        <v>110</v>
      </c>
      <c r="D19">
        <f>'Enkel översitk'!C3+'Enkel översitk'!C4</f>
        <v>450</v>
      </c>
      <c r="E19">
        <f aca="true" t="shared" si="0" ref="E19:E20">C19*D19</f>
        <v>49500</v>
      </c>
    </row>
    <row r="20" spans="2:5" ht="15">
      <c r="B20" t="s">
        <v>29</v>
      </c>
      <c r="C20">
        <f>'Enkel översitk'!D5</f>
        <v>65</v>
      </c>
      <c r="D20">
        <f>'Enkel översitk'!D3+'Enkel översitk'!D4</f>
        <v>300</v>
      </c>
      <c r="E20">
        <f t="shared" si="0"/>
        <v>19500</v>
      </c>
    </row>
    <row r="21" spans="4:5" ht="15">
      <c r="D21" s="6" t="s">
        <v>4</v>
      </c>
      <c r="E21" s="2">
        <f>SUM(E18:E20)</f>
        <v>90250</v>
      </c>
    </row>
    <row r="23" ht="15">
      <c r="B23" s="2"/>
    </row>
    <row r="24" spans="2:3" ht="15">
      <c r="B24" t="s">
        <v>9</v>
      </c>
      <c r="C24" s="7">
        <f>IF(E21&lt;2500,0,0)</f>
        <v>0</v>
      </c>
    </row>
    <row r="25" spans="2:3" ht="15">
      <c r="B25" t="s">
        <v>11</v>
      </c>
      <c r="C25" s="7">
        <f>IF(E21&lt;2500,0,IF(AND(OR(E21&gt;2500,E21=2500),E21&lt;5000),(E21-2500)*C9,IF(OR(E21=5000,E21&gt;5000),300,0)))</f>
        <v>300</v>
      </c>
    </row>
    <row r="26" spans="2:3" ht="15">
      <c r="B26" t="s">
        <v>13</v>
      </c>
      <c r="C26" s="7">
        <f>IF(E21&lt;5000,0,IF(AND(OR(E21&gt;5000,E21=5000),E21&lt;50000),(E21-5000)*C10,IF(OR(E21=50000,E21&gt;50000),10350,0)))</f>
        <v>10350</v>
      </c>
    </row>
    <row r="27" spans="2:3" ht="15">
      <c r="B27" t="s">
        <v>15</v>
      </c>
      <c r="C27" s="7">
        <f>IF(E21&lt;50000,0,IF(AND(OR(E21&gt;50000,E21=50000),E21&lt;100000),(E21-50000)*C11,IF(OR(E21=100000,E21&gt;100000),17000,0)))</f>
        <v>13685.000000000002</v>
      </c>
    </row>
    <row r="28" spans="2:3" ht="15">
      <c r="B28" t="s">
        <v>17</v>
      </c>
      <c r="C28" s="7">
        <f>IF(E21&lt;100000,0,IF(AND(OR(E21&gt;100000,E21=100000),E21&lt;200000),(E21-100000)*C12,IF(OR(E21=200000,E21&gt;200000),41000,0)))</f>
        <v>0</v>
      </c>
    </row>
    <row r="29" spans="2:3" ht="15">
      <c r="B29" t="s">
        <v>19</v>
      </c>
      <c r="C29" s="7">
        <f>IF(E21&gt;200000,(E21-200000)*C13,0)</f>
        <v>0</v>
      </c>
    </row>
    <row r="30" spans="4:5" ht="15">
      <c r="D30" s="6"/>
      <c r="E30" s="2"/>
    </row>
    <row r="31" spans="2:5" ht="15">
      <c r="B31" t="s">
        <v>26</v>
      </c>
      <c r="C31" s="8">
        <f>SUM(C24:C30)</f>
        <v>24335</v>
      </c>
      <c r="D31" s="6"/>
      <c r="E31" s="2"/>
    </row>
  </sheetData>
  <printOptions/>
  <pageMargins left="0.7" right="0.7" top="0.75" bottom="0.75" header="0.3" footer="0.3"/>
  <pageSetup fitToHeight="1" fitToWidth="1" horizontalDpi="600" verticalDpi="600" orientation="landscape" paperSize="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C84EF68BD0EE48869163C271F0C5AC" ma:contentTypeVersion="1" ma:contentTypeDescription="Skapa ett nytt dokument." ma:contentTypeScope="" ma:versionID="4c825941057f39a85f0385e1549f3ee8">
  <xsd:schema xmlns:xsd="http://www.w3.org/2001/XMLSchema" xmlns:xs="http://www.w3.org/2001/XMLSchema" xmlns:p="http://schemas.microsoft.com/office/2006/metadata/properties" xmlns:ns2="e01893e4-719e-420c-8aa5-9b416f619102" targetNamespace="http://schemas.microsoft.com/office/2006/metadata/properties" ma:root="true" ma:fieldsID="b9534b9aafc25a5dc0ef2fef99301248" ns2:_="">
    <xsd:import namespace="e01893e4-719e-420c-8aa5-9b416f6191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893e4-719e-420c-8aa5-9b416f6191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AF17B-8BF5-4151-B4F2-17A252829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590F14-361B-4580-B64F-316260A8F441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01893e4-719e-420c-8aa5-9b416f61910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5DCD849-26F2-4E1B-A9AD-69EFBC2A1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1893e4-719e-420c-8aa5-9b416f619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2006-09-25T10:59:01Z</dcterms:created>
  <dcterms:modified xsi:type="dcterms:W3CDTF">2018-11-26T15:07:25Z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0x0101000BC84EF68BD0EE48869163C271F0C5AC</vt:lpwstr>
  </property>
</Properties>
</file>